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mstrong\Deskto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D127" i="1"/>
  <c r="C127" i="1"/>
  <c r="G125" i="1"/>
  <c r="G121" i="1"/>
  <c r="G117" i="1"/>
  <c r="G113" i="1"/>
  <c r="G109" i="1"/>
  <c r="G105" i="1"/>
  <c r="G97" i="1"/>
  <c r="G93" i="1"/>
  <c r="G89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I10" i="1"/>
  <c r="I127" i="1" s="1"/>
  <c r="I129" i="1" s="1"/>
  <c r="I131" i="1" s="1"/>
  <c r="I132" i="1" s="1"/>
  <c r="G10" i="1"/>
  <c r="G127" i="1" l="1"/>
</calcChain>
</file>

<file path=xl/sharedStrings.xml><?xml version="1.0" encoding="utf-8"?>
<sst xmlns="http://schemas.openxmlformats.org/spreadsheetml/2006/main" count="144" uniqueCount="103">
  <si>
    <t>S&amp;A REVENUE</t>
  </si>
  <si>
    <t>%</t>
  </si>
  <si>
    <t>$</t>
  </si>
  <si>
    <t>$UNA @5%</t>
  </si>
  <si>
    <t>NO CAPACITY THIS YEAR</t>
  </si>
  <si>
    <t xml:space="preserve">$TOTAL </t>
  </si>
  <si>
    <t>$FEE Per Quarter</t>
  </si>
  <si>
    <t>Department/Program</t>
  </si>
  <si>
    <t>FY19 Allocation</t>
  </si>
  <si>
    <t>FY18 Revenue Generated</t>
  </si>
  <si>
    <t xml:space="preserve">Current Claim on Cash Balance </t>
  </si>
  <si>
    <t>FY2020 Breakdown</t>
  </si>
  <si>
    <t>FY20 Request</t>
  </si>
  <si>
    <t xml:space="preserve">COMMITTEE PROPOSED 4% Committee numbers                                              </t>
  </si>
  <si>
    <t>EWU Art Gallery - Academic Affairs</t>
  </si>
  <si>
    <t>Operations: $1,800.00</t>
  </si>
  <si>
    <t xml:space="preserve">Notes: </t>
  </si>
  <si>
    <t>TOTAL:</t>
  </si>
  <si>
    <t>ASEWU - Student Affairs</t>
  </si>
  <si>
    <t>Operations:  $13,930.00</t>
  </si>
  <si>
    <t>Wages &amp; Benefits: $380,459.00</t>
  </si>
  <si>
    <t>Operations: $54,100</t>
  </si>
  <si>
    <t>Operations: $10,000</t>
  </si>
  <si>
    <t>Operations: $28,000</t>
  </si>
  <si>
    <t>Operations: $32,734</t>
  </si>
  <si>
    <t>Operations: $35,000</t>
  </si>
  <si>
    <t>Operations: $5,000</t>
  </si>
  <si>
    <t>Notes: Classified salary increase</t>
  </si>
  <si>
    <t>ASEWU Clubs &amp; Orgs - Student Affairs</t>
  </si>
  <si>
    <t>Operations: $100,000</t>
  </si>
  <si>
    <t xml:space="preserve">Athletics - Athletic Affairs </t>
  </si>
  <si>
    <t>Wages &amp; Benefits:  $400,000      Operations: $2,100,000</t>
  </si>
  <si>
    <t>Campus Recreation - Student Affairs</t>
  </si>
  <si>
    <t>Wages &amp; Benefits: $375,103      Operations: $10,646</t>
  </si>
  <si>
    <t>Notes: Classified Increases built into Ops Budget</t>
  </si>
  <si>
    <t>Club Sports Federation - Student Affairs</t>
  </si>
  <si>
    <t xml:space="preserve">Wages &amp; Benefits: $13,000  Operations: $ 95,150   </t>
  </si>
  <si>
    <t>Dean of Students - Student Affairs</t>
  </si>
  <si>
    <t xml:space="preserve">Operations: </t>
  </si>
  <si>
    <t>Downtown Art Gallery - Student Affairs</t>
  </si>
  <si>
    <t>Wages &amp; Benefits:       Operations:</t>
  </si>
  <si>
    <t>Eagle Entertainment  - Student Affairs</t>
  </si>
  <si>
    <t>Wages &amp; Benefits: $90,815    Operations: $206,500</t>
  </si>
  <si>
    <t>Eagle Sound Productions - Student Affairs</t>
  </si>
  <si>
    <t>Wages &amp; Benefits:   $59,788      Operations: $12,500</t>
  </si>
  <si>
    <t>Notes:</t>
  </si>
  <si>
    <t>Easterner - Student Affairs &amp; Academic Affairs</t>
  </si>
  <si>
    <t>Wages &amp; Benefits: $147,209    Operations: $28,085</t>
  </si>
  <si>
    <t>EPIC Adventures - Student Affairs</t>
  </si>
  <si>
    <t>Wages &amp; Benefits: $122,813            Operations: $177,472</t>
  </si>
  <si>
    <t>Notes: Classified Increases built in Ops. Budget</t>
  </si>
  <si>
    <t>EWU Children's Center - Student Affairs</t>
  </si>
  <si>
    <t>Operations: $171,609</t>
  </si>
  <si>
    <t>Intramurals - Student Affairs</t>
  </si>
  <si>
    <t>Wages &amp; Benefits: $97,300       Operations: $59,606</t>
  </si>
  <si>
    <t>H.O.M.E - Academic Affairs</t>
  </si>
  <si>
    <t>Multicultural Center  - Diversity &amp; Inclusion</t>
  </si>
  <si>
    <t>Wages &amp; Benefits: $52,000        Operations: $48,000</t>
  </si>
  <si>
    <t>Operations: $101,441</t>
  </si>
  <si>
    <t>Notes:  Marching band &amp; music combined request</t>
  </si>
  <si>
    <t>Marching Band - Academic Affairs</t>
  </si>
  <si>
    <t>Operations: NA</t>
  </si>
  <si>
    <t>Notes: Marching band is included in music request</t>
  </si>
  <si>
    <t>Office of Community Engagement  - Academic Affairs</t>
  </si>
  <si>
    <t>Operations: $13,782</t>
  </si>
  <si>
    <t>Notes: Wages 52,000(request Asst Dir Co Curricular Eng.)</t>
  </si>
  <si>
    <t>PRIDE - Student Affairs</t>
  </si>
  <si>
    <t>Wages &amp; Benefits: $88,166      Operations: $16,834</t>
  </si>
  <si>
    <t>Notes: Mgr salary Inc built into Ops. Budget</t>
  </si>
  <si>
    <t>SAIL  - Student Affairs</t>
  </si>
  <si>
    <t>Wages &amp; Benefits: $383,027        Operations: $215,370</t>
  </si>
  <si>
    <t>Notes: Wages inc Sail Emp for Spk/Ops inc salary Inc</t>
  </si>
  <si>
    <t>Campus Rec Vehicle Operations(within Campus Rec Direct Exp)</t>
  </si>
  <si>
    <t xml:space="preserve">      Operations:  $15012</t>
  </si>
  <si>
    <t>Notes: Concerned about long-term replacement support</t>
  </si>
  <si>
    <t>EWU Spokane Fitness - Student Affairs</t>
  </si>
  <si>
    <t>Operations: $55,000</t>
  </si>
  <si>
    <t>EWU Spokane - Student Affairs</t>
  </si>
  <si>
    <t xml:space="preserve">Wages &amp; Benefits: </t>
  </si>
  <si>
    <t>Notes: This is included in Sail request</t>
  </si>
  <si>
    <t>Student Accounting - Student Affairs</t>
  </si>
  <si>
    <t>Wages &amp; Benefits: $164,501    Operations: $36,950</t>
  </si>
  <si>
    <t xml:space="preserve">Notes: Ops  budget include salary increases </t>
  </si>
  <si>
    <t>Symposium - Academic Affairs</t>
  </si>
  <si>
    <t>Operations: $15,000</t>
  </si>
  <si>
    <t xml:space="preserve">Notes:  </t>
  </si>
  <si>
    <t>EWU Theatre - Academic Affairs</t>
  </si>
  <si>
    <t>Wages &amp; Benefits: $54,800         Operations: $45,675</t>
  </si>
  <si>
    <t xml:space="preserve">School of Global Learning </t>
  </si>
  <si>
    <t>Wages and Benefits: $71,780</t>
  </si>
  <si>
    <t>Operations: $24,500 (BRAND NEW REQUEST)</t>
  </si>
  <si>
    <t>TOTAL</t>
  </si>
  <si>
    <t>BOTTOM LINE</t>
  </si>
  <si>
    <t xml:space="preserve">TOTAL REQUESTS: </t>
  </si>
  <si>
    <t xml:space="preserve">Supplemental Available @5% UNA Impact </t>
  </si>
  <si>
    <t xml:space="preserve">Supplemental Available @0% UNA IMPACT </t>
  </si>
  <si>
    <t xml:space="preserve">Supplemental Allocation Recommendation </t>
  </si>
  <si>
    <t>UNA Impact $</t>
  </si>
  <si>
    <t>UNA Impact %</t>
  </si>
  <si>
    <t>% changed from FY19</t>
  </si>
  <si>
    <t>Index</t>
  </si>
  <si>
    <t>TBD</t>
  </si>
  <si>
    <t>Music &amp; Marching Band - Academic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</si>
</sst>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7" tint="0.7999816888943144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8"/>
      <color theme="9" tint="0.79998168889431442"/>
      <name val="Calibri"/>
      <family val="2"/>
      <scheme val="minor"/>
    </font>
    <font>
      <sz val="1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B9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0" fontId="4" fillId="4" borderId="1" xfId="2" applyNumberFormat="1" applyFont="1" applyFill="1" applyBorder="1" applyAlignment="1">
      <alignment horizontal="right" vertical="center"/>
    </xf>
    <xf numFmtId="44" fontId="4" fillId="4" borderId="1" xfId="1" applyFont="1" applyFill="1" applyBorder="1" applyAlignment="1">
      <alignment horizontal="right" vertical="center"/>
    </xf>
    <xf numFmtId="44" fontId="4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44" fontId="4" fillId="7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7" borderId="0" xfId="0" applyFont="1" applyFill="1" applyBorder="1" applyAlignment="1">
      <alignment vertical="center"/>
    </xf>
    <xf numFmtId="10" fontId="2" fillId="0" borderId="0" xfId="0" applyNumberFormat="1" applyFont="1"/>
    <xf numFmtId="0" fontId="4" fillId="7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7" borderId="1" xfId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44" fontId="5" fillId="2" borderId="1" xfId="1" applyFont="1" applyFill="1" applyBorder="1" applyAlignment="1">
      <alignment horizontal="center" vertical="center"/>
    </xf>
    <xf numFmtId="44" fontId="6" fillId="9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4" fontId="2" fillId="0" borderId="1" xfId="1" applyFont="1" applyBorder="1"/>
    <xf numFmtId="0" fontId="4" fillId="7" borderId="1" xfId="0" applyFont="1" applyFill="1" applyBorder="1" applyAlignment="1">
      <alignment vertical="center"/>
    </xf>
    <xf numFmtId="44" fontId="4" fillId="7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right" vertical="center"/>
    </xf>
    <xf numFmtId="6" fontId="4" fillId="0" borderId="1" xfId="1" applyNumberFormat="1" applyFont="1" applyBorder="1" applyAlignment="1">
      <alignment horizontal="right" vertical="center"/>
    </xf>
    <xf numFmtId="44" fontId="6" fillId="9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/>
    </xf>
    <xf numFmtId="44" fontId="8" fillId="2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4" fillId="9" borderId="1" xfId="1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44" fontId="3" fillId="10" borderId="1" xfId="0" applyNumberFormat="1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/>
    </xf>
    <xf numFmtId="44" fontId="9" fillId="11" borderId="1" xfId="0" applyNumberFormat="1" applyFont="1" applyFill="1" applyBorder="1" applyAlignment="1">
      <alignment vertical="center"/>
    </xf>
    <xf numFmtId="44" fontId="9" fillId="11" borderId="1" xfId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3" fillId="12" borderId="9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/>
    </xf>
    <xf numFmtId="44" fontId="3" fillId="10" borderId="1" xfId="1" applyFont="1" applyFill="1" applyBorder="1" applyAlignment="1">
      <alignment vertical="center"/>
    </xf>
    <xf numFmtId="10" fontId="2" fillId="10" borderId="2" xfId="0" applyNumberFormat="1" applyFont="1" applyFill="1" applyBorder="1"/>
    <xf numFmtId="44" fontId="3" fillId="10" borderId="9" xfId="1" applyFont="1" applyFill="1" applyBorder="1" applyAlignment="1">
      <alignment vertical="center"/>
    </xf>
    <xf numFmtId="10" fontId="10" fillId="10" borderId="2" xfId="0" applyNumberFormat="1" applyFont="1" applyFill="1" applyBorder="1"/>
    <xf numFmtId="44" fontId="3" fillId="10" borderId="1" xfId="1" applyFont="1" applyFill="1" applyBorder="1" applyAlignment="1">
      <alignment horizontal="center" vertical="center"/>
    </xf>
    <xf numFmtId="10" fontId="10" fillId="10" borderId="10" xfId="0" applyNumberFormat="1" applyFont="1" applyFill="1" applyBorder="1"/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0" fontId="2" fillId="10" borderId="6" xfId="0" applyNumberFormat="1" applyFont="1" applyFill="1" applyBorder="1"/>
    <xf numFmtId="10" fontId="3" fillId="10" borderId="2" xfId="2" applyNumberFormat="1" applyFont="1" applyFill="1" applyBorder="1"/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44" fontId="4" fillId="10" borderId="1" xfId="1" applyFont="1" applyFill="1" applyBorder="1" applyAlignment="1">
      <alignment horizontal="right" vertical="center"/>
    </xf>
    <xf numFmtId="44" fontId="4" fillId="10" borderId="1" xfId="1" applyFont="1" applyFill="1" applyBorder="1" applyAlignment="1">
      <alignment vertical="center"/>
    </xf>
    <xf numFmtId="44" fontId="4" fillId="10" borderId="1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="50" zoomScaleNormal="50" workbookViewId="0">
      <selection activeCell="J132" sqref="A1:J132"/>
    </sheetView>
  </sheetViews>
  <sheetFormatPr defaultColWidth="8.77734375" defaultRowHeight="23.4" x14ac:dyDescent="0.45"/>
  <cols>
    <col min="1" max="1" width="40.77734375" style="14" customWidth="1"/>
    <col min="2" max="2" width="12.77734375" style="15" customWidth="1"/>
    <col min="3" max="3" width="27.44140625" style="15" customWidth="1"/>
    <col min="4" max="5" width="20.21875" style="15" bestFit="1" customWidth="1"/>
    <col min="6" max="7" width="31" style="15" customWidth="1"/>
    <col min="8" max="8" width="42.77734375" style="16" customWidth="1"/>
    <col min="9" max="9" width="42.77734375" style="15" customWidth="1"/>
    <col min="10" max="10" width="39.21875" style="17" customWidth="1"/>
    <col min="11" max="11" width="9" style="1" bestFit="1" customWidth="1"/>
    <col min="12" max="16384" width="8.77734375" style="1"/>
  </cols>
  <sheetData>
    <row r="1" spans="1:10" ht="14.25" customHeight="1" x14ac:dyDescent="0.45">
      <c r="A1" s="72"/>
      <c r="B1" s="73"/>
      <c r="C1" s="73"/>
      <c r="D1" s="73"/>
      <c r="E1" s="73"/>
      <c r="F1" s="73"/>
      <c r="G1" s="73"/>
      <c r="H1" s="54" t="s">
        <v>0</v>
      </c>
      <c r="I1" s="85"/>
      <c r="J1" s="76"/>
    </row>
    <row r="2" spans="1:10" ht="14.25" customHeight="1" x14ac:dyDescent="0.45">
      <c r="A2" s="74"/>
      <c r="B2" s="75"/>
      <c r="C2" s="75"/>
      <c r="D2" s="75"/>
      <c r="E2" s="75"/>
      <c r="F2" s="75"/>
      <c r="G2" s="75"/>
      <c r="H2" s="23" t="s">
        <v>1</v>
      </c>
      <c r="I2" s="2">
        <v>0.04</v>
      </c>
      <c r="J2" s="67"/>
    </row>
    <row r="3" spans="1:10" ht="14.25" customHeight="1" x14ac:dyDescent="0.45">
      <c r="A3" s="74"/>
      <c r="B3" s="75"/>
      <c r="C3" s="75"/>
      <c r="D3" s="75"/>
      <c r="E3" s="75"/>
      <c r="F3" s="75"/>
      <c r="G3" s="75"/>
      <c r="H3" s="23" t="s">
        <v>2</v>
      </c>
      <c r="I3" s="3">
        <v>5255625</v>
      </c>
      <c r="J3" s="67"/>
    </row>
    <row r="4" spans="1:10" ht="14.25" customHeight="1" x14ac:dyDescent="0.45">
      <c r="A4" s="74"/>
      <c r="B4" s="75"/>
      <c r="C4" s="75"/>
      <c r="D4" s="75"/>
      <c r="E4" s="75"/>
      <c r="F4" s="75"/>
      <c r="G4" s="75"/>
      <c r="H4" s="23" t="s">
        <v>3</v>
      </c>
      <c r="I4" s="3" t="s">
        <v>4</v>
      </c>
      <c r="J4" s="67"/>
    </row>
    <row r="5" spans="1:10" ht="14.25" customHeight="1" x14ac:dyDescent="0.45">
      <c r="A5" s="74"/>
      <c r="B5" s="75"/>
      <c r="C5" s="75"/>
      <c r="D5" s="75"/>
      <c r="E5" s="75"/>
      <c r="F5" s="75"/>
      <c r="G5" s="75"/>
      <c r="H5" s="23" t="s">
        <v>5</v>
      </c>
      <c r="I5" s="4">
        <v>706</v>
      </c>
      <c r="J5" s="67"/>
    </row>
    <row r="6" spans="1:10" ht="14.25" customHeight="1" x14ac:dyDescent="0.45">
      <c r="A6" s="74"/>
      <c r="B6" s="75"/>
      <c r="C6" s="75"/>
      <c r="D6" s="75"/>
      <c r="E6" s="75"/>
      <c r="F6" s="75"/>
      <c r="G6" s="75"/>
      <c r="H6" s="23" t="s">
        <v>6</v>
      </c>
      <c r="I6" s="3">
        <v>235.33</v>
      </c>
      <c r="J6" s="67"/>
    </row>
    <row r="7" spans="1:10" s="5" customFormat="1" ht="103.35" customHeight="1" x14ac:dyDescent="0.45">
      <c r="A7" s="55" t="s">
        <v>7</v>
      </c>
      <c r="B7" s="24" t="s">
        <v>100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78"/>
      <c r="I7" s="25" t="s">
        <v>13</v>
      </c>
      <c r="J7" s="56" t="s">
        <v>99</v>
      </c>
    </row>
    <row r="8" spans="1:10" ht="46.8" x14ac:dyDescent="0.45">
      <c r="A8" s="57" t="s">
        <v>14</v>
      </c>
      <c r="B8" s="20">
        <v>300023</v>
      </c>
      <c r="C8" s="26">
        <v>1800</v>
      </c>
      <c r="D8" s="82"/>
      <c r="E8" s="82"/>
      <c r="F8" s="6" t="s">
        <v>15</v>
      </c>
      <c r="G8" s="10">
        <v>1800</v>
      </c>
      <c r="H8" s="79"/>
      <c r="I8" s="8">
        <v>1800</v>
      </c>
      <c r="J8" s="77"/>
    </row>
    <row r="9" spans="1:10" x14ac:dyDescent="0.45">
      <c r="A9" s="57"/>
      <c r="B9" s="20"/>
      <c r="C9" s="26"/>
      <c r="D9" s="82"/>
      <c r="E9" s="82"/>
      <c r="F9" s="27" t="s">
        <v>16</v>
      </c>
      <c r="G9" s="27"/>
      <c r="H9" s="79"/>
      <c r="I9" s="8"/>
      <c r="J9" s="77"/>
    </row>
    <row r="10" spans="1:10" x14ac:dyDescent="0.45">
      <c r="A10" s="57"/>
      <c r="B10" s="20"/>
      <c r="C10" s="26"/>
      <c r="D10" s="82"/>
      <c r="E10" s="82"/>
      <c r="F10" s="28" t="s">
        <v>17</v>
      </c>
      <c r="G10" s="29">
        <f>SUM(G8)</f>
        <v>1800</v>
      </c>
      <c r="H10" s="79"/>
      <c r="I10" s="30">
        <f t="shared" ref="I10" si="0">SUM(I8)</f>
        <v>1800</v>
      </c>
      <c r="J10" s="77">
        <v>0</v>
      </c>
    </row>
    <row r="11" spans="1:10" x14ac:dyDescent="0.45">
      <c r="A11" s="58"/>
      <c r="B11" s="31"/>
      <c r="C11" s="31"/>
      <c r="D11" s="31"/>
      <c r="E11" s="31"/>
      <c r="F11" s="31"/>
      <c r="G11" s="31"/>
      <c r="H11" s="80"/>
      <c r="I11" s="32"/>
      <c r="J11" s="77"/>
    </row>
    <row r="12" spans="1:10" x14ac:dyDescent="0.45">
      <c r="A12" s="57" t="s">
        <v>18</v>
      </c>
      <c r="B12" s="33">
        <v>300188</v>
      </c>
      <c r="C12" s="26">
        <v>519594</v>
      </c>
      <c r="D12" s="82"/>
      <c r="E12" s="82"/>
      <c r="F12" s="33" t="s">
        <v>19</v>
      </c>
      <c r="G12" s="34">
        <v>13930</v>
      </c>
      <c r="H12" s="79"/>
      <c r="I12" s="7">
        <v>12000</v>
      </c>
      <c r="J12" s="77"/>
    </row>
    <row r="13" spans="1:10" ht="46.8" x14ac:dyDescent="0.45">
      <c r="A13" s="57"/>
      <c r="B13" s="18">
        <v>300188</v>
      </c>
      <c r="C13" s="26"/>
      <c r="D13" s="82"/>
      <c r="E13" s="82"/>
      <c r="F13" s="6" t="s">
        <v>20</v>
      </c>
      <c r="G13" s="7">
        <v>380459</v>
      </c>
      <c r="H13" s="79"/>
      <c r="I13" s="8">
        <v>330000</v>
      </c>
      <c r="J13" s="77"/>
    </row>
    <row r="14" spans="1:10" x14ac:dyDescent="0.45">
      <c r="A14" s="57"/>
      <c r="B14" s="19">
        <v>300088</v>
      </c>
      <c r="C14" s="26"/>
      <c r="D14" s="82"/>
      <c r="E14" s="82"/>
      <c r="F14" s="6" t="s">
        <v>21</v>
      </c>
      <c r="G14" s="7">
        <v>54100</v>
      </c>
      <c r="H14" s="79"/>
      <c r="I14" s="8">
        <v>45000</v>
      </c>
      <c r="J14" s="77"/>
    </row>
    <row r="15" spans="1:10" x14ac:dyDescent="0.45">
      <c r="A15" s="57"/>
      <c r="B15" s="19">
        <v>300036</v>
      </c>
      <c r="C15" s="26"/>
      <c r="D15" s="82"/>
      <c r="E15" s="82"/>
      <c r="F15" s="6" t="s">
        <v>22</v>
      </c>
      <c r="G15" s="7">
        <v>10000</v>
      </c>
      <c r="H15" s="79"/>
      <c r="I15" s="8">
        <v>6000</v>
      </c>
      <c r="J15" s="77"/>
    </row>
    <row r="16" spans="1:10" x14ac:dyDescent="0.45">
      <c r="A16" s="57"/>
      <c r="B16" s="19">
        <v>300027</v>
      </c>
      <c r="C16" s="26"/>
      <c r="D16" s="82"/>
      <c r="E16" s="82"/>
      <c r="F16" s="6" t="s">
        <v>23</v>
      </c>
      <c r="G16" s="7">
        <v>28000</v>
      </c>
      <c r="H16" s="79"/>
      <c r="I16" s="8">
        <v>24000</v>
      </c>
      <c r="J16" s="77"/>
    </row>
    <row r="17" spans="1:10" x14ac:dyDescent="0.45">
      <c r="A17" s="57"/>
      <c r="B17" s="19">
        <v>300089</v>
      </c>
      <c r="C17" s="26"/>
      <c r="D17" s="82"/>
      <c r="E17" s="82"/>
      <c r="F17" s="6" t="s">
        <v>24</v>
      </c>
      <c r="G17" s="7">
        <v>32734</v>
      </c>
      <c r="H17" s="79"/>
      <c r="I17" s="8">
        <v>24000</v>
      </c>
      <c r="J17" s="77"/>
    </row>
    <row r="18" spans="1:10" x14ac:dyDescent="0.45">
      <c r="A18" s="57"/>
      <c r="B18" s="18">
        <v>300061</v>
      </c>
      <c r="C18" s="26"/>
      <c r="D18" s="82"/>
      <c r="E18" s="82"/>
      <c r="F18" s="9" t="s">
        <v>25</v>
      </c>
      <c r="G18" s="10">
        <v>35000</v>
      </c>
      <c r="H18" s="79"/>
      <c r="I18" s="8">
        <v>20000</v>
      </c>
      <c r="J18" s="77"/>
    </row>
    <row r="19" spans="1:10" x14ac:dyDescent="0.45">
      <c r="A19" s="57"/>
      <c r="B19" s="19">
        <v>300028</v>
      </c>
      <c r="C19" s="26"/>
      <c r="D19" s="82"/>
      <c r="E19" s="82"/>
      <c r="F19" s="6" t="s">
        <v>26</v>
      </c>
      <c r="G19" s="7">
        <v>5000</v>
      </c>
      <c r="H19" s="79"/>
      <c r="I19" s="8">
        <v>2000</v>
      </c>
      <c r="J19" s="77"/>
    </row>
    <row r="20" spans="1:10" x14ac:dyDescent="0.45">
      <c r="A20" s="57"/>
      <c r="B20" s="11"/>
      <c r="C20" s="26"/>
      <c r="D20" s="82"/>
      <c r="E20" s="82"/>
      <c r="F20" s="35" t="s">
        <v>27</v>
      </c>
      <c r="G20" s="35"/>
      <c r="H20" s="79"/>
      <c r="I20" s="8"/>
      <c r="J20" s="77"/>
    </row>
    <row r="21" spans="1:10" x14ac:dyDescent="0.45">
      <c r="A21" s="57"/>
      <c r="B21" s="19"/>
      <c r="C21" s="26"/>
      <c r="D21" s="82"/>
      <c r="E21" s="82"/>
      <c r="F21" s="28" t="s">
        <v>17</v>
      </c>
      <c r="G21" s="29">
        <f>SUM(G12:G19)</f>
        <v>559223</v>
      </c>
      <c r="H21" s="79"/>
      <c r="I21" s="30">
        <v>463000</v>
      </c>
      <c r="J21" s="77">
        <v>-0.109</v>
      </c>
    </row>
    <row r="22" spans="1:10" x14ac:dyDescent="0.45">
      <c r="A22" s="59"/>
      <c r="B22" s="36"/>
      <c r="C22" s="36"/>
      <c r="D22" s="36"/>
      <c r="E22" s="36"/>
      <c r="F22" s="36"/>
      <c r="G22" s="36"/>
      <c r="H22" s="78"/>
      <c r="I22" s="32"/>
      <c r="J22" s="77"/>
    </row>
    <row r="23" spans="1:10" x14ac:dyDescent="0.45">
      <c r="A23" s="57" t="s">
        <v>28</v>
      </c>
      <c r="B23" s="20">
        <v>300061</v>
      </c>
      <c r="C23" s="26">
        <v>75000</v>
      </c>
      <c r="D23" s="82"/>
      <c r="E23" s="82"/>
      <c r="F23" s="11" t="s">
        <v>29</v>
      </c>
      <c r="G23" s="7">
        <v>100000</v>
      </c>
      <c r="H23" s="79"/>
      <c r="I23" s="7">
        <v>40000</v>
      </c>
      <c r="J23" s="77"/>
    </row>
    <row r="24" spans="1:10" x14ac:dyDescent="0.45">
      <c r="A24" s="57"/>
      <c r="B24" s="20"/>
      <c r="C24" s="26"/>
      <c r="D24" s="82"/>
      <c r="E24" s="82"/>
      <c r="F24" s="27" t="s">
        <v>16</v>
      </c>
      <c r="G24" s="27"/>
      <c r="H24" s="79"/>
      <c r="I24" s="8"/>
      <c r="J24" s="77"/>
    </row>
    <row r="25" spans="1:10" x14ac:dyDescent="0.45">
      <c r="A25" s="57"/>
      <c r="B25" s="20"/>
      <c r="C25" s="26"/>
      <c r="D25" s="82"/>
      <c r="E25" s="82"/>
      <c r="F25" s="28" t="s">
        <v>17</v>
      </c>
      <c r="G25" s="29">
        <f>SUM(G23)</f>
        <v>100000</v>
      </c>
      <c r="H25" s="79"/>
      <c r="I25" s="30">
        <v>40000</v>
      </c>
      <c r="J25" s="77">
        <v>-0.4667</v>
      </c>
    </row>
    <row r="26" spans="1:10" x14ac:dyDescent="0.45">
      <c r="A26" s="59"/>
      <c r="B26" s="36"/>
      <c r="C26" s="36"/>
      <c r="D26" s="36"/>
      <c r="E26" s="36"/>
      <c r="F26" s="36"/>
      <c r="G26" s="36"/>
      <c r="H26" s="78"/>
      <c r="I26" s="32"/>
      <c r="J26" s="77"/>
    </row>
    <row r="27" spans="1:10" ht="93.6" x14ac:dyDescent="0.45">
      <c r="A27" s="57" t="s">
        <v>30</v>
      </c>
      <c r="B27" s="21">
        <v>300099</v>
      </c>
      <c r="C27" s="37">
        <v>2225000</v>
      </c>
      <c r="D27" s="83"/>
      <c r="E27" s="83"/>
      <c r="F27" s="6" t="s">
        <v>31</v>
      </c>
      <c r="G27" s="7">
        <v>2500000</v>
      </c>
      <c r="H27" s="79"/>
      <c r="I27" s="8">
        <v>2175000</v>
      </c>
      <c r="J27" s="77"/>
    </row>
    <row r="28" spans="1:10" x14ac:dyDescent="0.45">
      <c r="A28" s="57"/>
      <c r="B28" s="21"/>
      <c r="C28" s="37"/>
      <c r="D28" s="83"/>
      <c r="E28" s="83"/>
      <c r="F28" s="27" t="s">
        <v>16</v>
      </c>
      <c r="G28" s="27"/>
      <c r="H28" s="79"/>
      <c r="I28" s="8"/>
      <c r="J28" s="77"/>
    </row>
    <row r="29" spans="1:10" x14ac:dyDescent="0.45">
      <c r="A29" s="57"/>
      <c r="B29" s="21"/>
      <c r="C29" s="37"/>
      <c r="D29" s="83"/>
      <c r="E29" s="83"/>
      <c r="F29" s="28" t="s">
        <v>17</v>
      </c>
      <c r="G29" s="29">
        <f>SUM(G27)</f>
        <v>2500000</v>
      </c>
      <c r="H29" s="79"/>
      <c r="I29" s="30">
        <v>2175000</v>
      </c>
      <c r="J29" s="77">
        <v>-2.2499999999999999E-2</v>
      </c>
    </row>
    <row r="30" spans="1:10" x14ac:dyDescent="0.45">
      <c r="A30" s="59"/>
      <c r="B30" s="36"/>
      <c r="C30" s="36"/>
      <c r="D30" s="36"/>
      <c r="E30" s="36"/>
      <c r="F30" s="36"/>
      <c r="G30" s="36"/>
      <c r="H30" s="78"/>
      <c r="I30" s="32"/>
      <c r="J30" s="77"/>
    </row>
    <row r="31" spans="1:10" ht="70.2" x14ac:dyDescent="0.45">
      <c r="A31" s="57" t="s">
        <v>32</v>
      </c>
      <c r="B31" s="21">
        <v>300152</v>
      </c>
      <c r="C31" s="38">
        <v>376032</v>
      </c>
      <c r="D31" s="39">
        <v>10900</v>
      </c>
      <c r="E31" s="39">
        <v>1656</v>
      </c>
      <c r="F31" s="6" t="s">
        <v>33</v>
      </c>
      <c r="G31" s="7">
        <v>385749</v>
      </c>
      <c r="H31" s="79"/>
      <c r="I31" s="8">
        <v>390000</v>
      </c>
      <c r="J31" s="77"/>
    </row>
    <row r="32" spans="1:10" x14ac:dyDescent="0.45">
      <c r="A32" s="57"/>
      <c r="B32" s="21"/>
      <c r="C32" s="38"/>
      <c r="D32" s="38"/>
      <c r="E32" s="38"/>
      <c r="F32" s="27" t="s">
        <v>34</v>
      </c>
      <c r="G32" s="27"/>
      <c r="H32" s="79"/>
      <c r="I32" s="8"/>
      <c r="J32" s="77"/>
    </row>
    <row r="33" spans="1:10" x14ac:dyDescent="0.45">
      <c r="A33" s="57"/>
      <c r="B33" s="21"/>
      <c r="C33" s="38"/>
      <c r="D33" s="38"/>
      <c r="E33" s="38"/>
      <c r="F33" s="28" t="s">
        <v>17</v>
      </c>
      <c r="G33" s="29">
        <f>SUM(G31)</f>
        <v>385749</v>
      </c>
      <c r="H33" s="79"/>
      <c r="I33" s="40">
        <v>390000</v>
      </c>
      <c r="J33" s="77">
        <v>3.7100000000000001E-2</v>
      </c>
    </row>
    <row r="34" spans="1:10" x14ac:dyDescent="0.45">
      <c r="A34" s="59"/>
      <c r="B34" s="36"/>
      <c r="C34" s="36"/>
      <c r="D34" s="36"/>
      <c r="E34" s="36"/>
      <c r="F34" s="36"/>
      <c r="G34" s="36"/>
      <c r="H34" s="78"/>
      <c r="I34" s="32"/>
      <c r="J34" s="77"/>
    </row>
    <row r="35" spans="1:10" ht="78" customHeight="1" x14ac:dyDescent="0.45">
      <c r="A35" s="57" t="s">
        <v>35</v>
      </c>
      <c r="B35" s="21">
        <v>300063</v>
      </c>
      <c r="C35" s="26">
        <v>95000</v>
      </c>
      <c r="D35" s="82"/>
      <c r="E35" s="82"/>
      <c r="F35" s="6" t="s">
        <v>36</v>
      </c>
      <c r="G35" s="7">
        <v>108150</v>
      </c>
      <c r="H35" s="79"/>
      <c r="I35" s="8">
        <v>95000</v>
      </c>
      <c r="J35" s="77"/>
    </row>
    <row r="36" spans="1:10" x14ac:dyDescent="0.45">
      <c r="A36" s="57"/>
      <c r="B36" s="21"/>
      <c r="C36" s="26"/>
      <c r="D36" s="82"/>
      <c r="E36" s="82"/>
      <c r="F36" s="27" t="s">
        <v>16</v>
      </c>
      <c r="G36" s="27"/>
      <c r="H36" s="79"/>
      <c r="I36" s="7"/>
      <c r="J36" s="77"/>
    </row>
    <row r="37" spans="1:10" x14ac:dyDescent="0.45">
      <c r="A37" s="57"/>
      <c r="B37" s="21"/>
      <c r="C37" s="26"/>
      <c r="D37" s="82"/>
      <c r="E37" s="82"/>
      <c r="F37" s="28" t="s">
        <v>17</v>
      </c>
      <c r="G37" s="29">
        <f>SUM(G35)</f>
        <v>108150</v>
      </c>
      <c r="H37" s="79"/>
      <c r="I37" s="30">
        <v>95000</v>
      </c>
      <c r="J37" s="77">
        <v>0</v>
      </c>
    </row>
    <row r="38" spans="1:10" x14ac:dyDescent="0.45">
      <c r="A38" s="59"/>
      <c r="B38" s="36"/>
      <c r="C38" s="36"/>
      <c r="D38" s="36"/>
      <c r="E38" s="36"/>
      <c r="F38" s="36"/>
      <c r="G38" s="36"/>
      <c r="H38" s="78"/>
      <c r="I38" s="32"/>
      <c r="J38" s="77"/>
    </row>
    <row r="39" spans="1:10" x14ac:dyDescent="0.45">
      <c r="A39" s="57" t="s">
        <v>37</v>
      </c>
      <c r="B39" s="21">
        <v>300189</v>
      </c>
      <c r="C39" s="41">
        <v>9000</v>
      </c>
      <c r="D39" s="84"/>
      <c r="E39" s="84"/>
      <c r="F39" s="11" t="s">
        <v>38</v>
      </c>
      <c r="G39" s="7"/>
      <c r="H39" s="79"/>
      <c r="I39" s="7"/>
      <c r="J39" s="77"/>
    </row>
    <row r="40" spans="1:10" ht="68.849999999999994" customHeight="1" x14ac:dyDescent="0.45">
      <c r="A40" s="57"/>
      <c r="B40" s="21"/>
      <c r="C40" s="41"/>
      <c r="D40" s="84"/>
      <c r="E40" s="84"/>
      <c r="F40" s="27" t="s">
        <v>16</v>
      </c>
      <c r="G40" s="27"/>
      <c r="H40" s="79"/>
      <c r="I40" s="8"/>
      <c r="J40" s="77"/>
    </row>
    <row r="41" spans="1:10" x14ac:dyDescent="0.45">
      <c r="A41" s="57"/>
      <c r="B41" s="21"/>
      <c r="C41" s="41"/>
      <c r="D41" s="84"/>
      <c r="E41" s="84"/>
      <c r="F41" s="28" t="s">
        <v>17</v>
      </c>
      <c r="G41" s="29">
        <f>SUM(G39)</f>
        <v>0</v>
      </c>
      <c r="H41" s="79"/>
      <c r="I41" s="30"/>
      <c r="J41" s="77"/>
    </row>
    <row r="42" spans="1:10" x14ac:dyDescent="0.45">
      <c r="A42" s="59"/>
      <c r="B42" s="36"/>
      <c r="C42" s="36"/>
      <c r="D42" s="36"/>
      <c r="E42" s="36"/>
      <c r="F42" s="36"/>
      <c r="G42" s="36"/>
      <c r="H42" s="78"/>
      <c r="I42" s="32"/>
      <c r="J42" s="77"/>
    </row>
    <row r="43" spans="1:10" ht="46.8" x14ac:dyDescent="0.45">
      <c r="A43" s="57" t="s">
        <v>39</v>
      </c>
      <c r="B43" s="21">
        <v>300265</v>
      </c>
      <c r="C43" s="41">
        <v>0</v>
      </c>
      <c r="D43" s="84"/>
      <c r="E43" s="84"/>
      <c r="F43" s="6" t="s">
        <v>40</v>
      </c>
      <c r="G43" s="7"/>
      <c r="H43" s="79"/>
      <c r="I43" s="8"/>
      <c r="J43" s="77"/>
    </row>
    <row r="44" spans="1:10" x14ac:dyDescent="0.45">
      <c r="A44" s="57"/>
      <c r="B44" s="21"/>
      <c r="C44" s="41"/>
      <c r="D44" s="84"/>
      <c r="E44" s="84"/>
      <c r="F44" s="27" t="s">
        <v>16</v>
      </c>
      <c r="G44" s="27"/>
      <c r="H44" s="79"/>
      <c r="I44" s="8"/>
      <c r="J44" s="77"/>
    </row>
    <row r="45" spans="1:10" x14ac:dyDescent="0.45">
      <c r="A45" s="57"/>
      <c r="B45" s="21"/>
      <c r="C45" s="41"/>
      <c r="D45" s="84"/>
      <c r="E45" s="84"/>
      <c r="F45" s="28" t="s">
        <v>17</v>
      </c>
      <c r="G45" s="29">
        <f>SUM(G43)</f>
        <v>0</v>
      </c>
      <c r="H45" s="79"/>
      <c r="I45" s="30"/>
      <c r="J45" s="77"/>
    </row>
    <row r="46" spans="1:10" x14ac:dyDescent="0.45">
      <c r="A46" s="59"/>
      <c r="B46" s="36"/>
      <c r="C46" s="36"/>
      <c r="D46" s="36"/>
      <c r="E46" s="36"/>
      <c r="F46" s="36"/>
      <c r="G46" s="36"/>
      <c r="H46" s="78"/>
      <c r="I46" s="32"/>
      <c r="J46" s="77"/>
    </row>
    <row r="47" spans="1:10" ht="93.6" x14ac:dyDescent="0.45">
      <c r="A47" s="57" t="s">
        <v>41</v>
      </c>
      <c r="B47" s="21">
        <v>300031</v>
      </c>
      <c r="C47" s="38">
        <v>270000</v>
      </c>
      <c r="D47" s="82">
        <v>0</v>
      </c>
      <c r="E47" s="42">
        <v>153</v>
      </c>
      <c r="F47" s="6" t="s">
        <v>42</v>
      </c>
      <c r="G47" s="7">
        <v>297315</v>
      </c>
      <c r="H47" s="79"/>
      <c r="I47" s="8">
        <v>230000</v>
      </c>
      <c r="J47" s="77"/>
    </row>
    <row r="48" spans="1:10" ht="107.85" customHeight="1" x14ac:dyDescent="0.45">
      <c r="A48" s="57"/>
      <c r="B48" s="21"/>
      <c r="C48" s="38"/>
      <c r="D48" s="82"/>
      <c r="E48" s="42"/>
      <c r="F48" s="27" t="s">
        <v>16</v>
      </c>
      <c r="G48" s="27"/>
      <c r="H48" s="79"/>
      <c r="I48" s="43"/>
      <c r="J48" s="77"/>
    </row>
    <row r="49" spans="1:10" x14ac:dyDescent="0.45">
      <c r="A49" s="57"/>
      <c r="B49" s="21"/>
      <c r="C49" s="38"/>
      <c r="D49" s="82"/>
      <c r="E49" s="42"/>
      <c r="F49" s="28" t="s">
        <v>17</v>
      </c>
      <c r="G49" s="29">
        <f>SUM(G47)</f>
        <v>297315</v>
      </c>
      <c r="H49" s="79"/>
      <c r="I49" s="30">
        <v>230000</v>
      </c>
      <c r="J49" s="77">
        <v>-0.1482</v>
      </c>
    </row>
    <row r="50" spans="1:10" x14ac:dyDescent="0.45">
      <c r="A50" s="59"/>
      <c r="B50" s="36"/>
      <c r="C50" s="36"/>
      <c r="D50" s="36"/>
      <c r="E50" s="36"/>
      <c r="F50" s="36"/>
      <c r="G50" s="36"/>
      <c r="H50" s="78"/>
      <c r="I50" s="32"/>
      <c r="J50" s="77"/>
    </row>
    <row r="51" spans="1:10" ht="70.2" x14ac:dyDescent="0.45">
      <c r="A51" s="57" t="s">
        <v>43</v>
      </c>
      <c r="B51" s="21">
        <v>300084</v>
      </c>
      <c r="C51" s="38">
        <v>50000</v>
      </c>
      <c r="D51" s="38">
        <v>8327</v>
      </c>
      <c r="E51" s="38">
        <v>19283</v>
      </c>
      <c r="F51" s="6" t="s">
        <v>44</v>
      </c>
      <c r="G51" s="7">
        <v>72288</v>
      </c>
      <c r="H51" s="79"/>
      <c r="I51" s="8">
        <v>40000</v>
      </c>
      <c r="J51" s="77"/>
    </row>
    <row r="52" spans="1:10" x14ac:dyDescent="0.45">
      <c r="A52" s="57"/>
      <c r="B52" s="21"/>
      <c r="C52" s="38"/>
      <c r="D52" s="38"/>
      <c r="E52" s="38"/>
      <c r="F52" s="27" t="s">
        <v>45</v>
      </c>
      <c r="G52" s="27"/>
      <c r="H52" s="79"/>
      <c r="I52" s="43"/>
      <c r="J52" s="77"/>
    </row>
    <row r="53" spans="1:10" x14ac:dyDescent="0.45">
      <c r="A53" s="57"/>
      <c r="B53" s="21"/>
      <c r="C53" s="38"/>
      <c r="D53" s="38"/>
      <c r="E53" s="38"/>
      <c r="F53" s="28" t="s">
        <v>17</v>
      </c>
      <c r="G53" s="29">
        <f>SUM(G51)</f>
        <v>72288</v>
      </c>
      <c r="H53" s="79"/>
      <c r="I53" s="30">
        <v>40000</v>
      </c>
      <c r="J53" s="77">
        <v>-0.2</v>
      </c>
    </row>
    <row r="54" spans="1:10" x14ac:dyDescent="0.45">
      <c r="A54" s="59"/>
      <c r="B54" s="36"/>
      <c r="C54" s="36"/>
      <c r="D54" s="36"/>
      <c r="E54" s="36"/>
      <c r="F54" s="36"/>
      <c r="G54" s="36"/>
      <c r="H54" s="78"/>
      <c r="I54" s="32"/>
      <c r="J54" s="77"/>
    </row>
    <row r="55" spans="1:10" ht="63" customHeight="1" x14ac:dyDescent="0.45">
      <c r="A55" s="57" t="s">
        <v>46</v>
      </c>
      <c r="B55" s="21">
        <v>300029</v>
      </c>
      <c r="C55" s="38">
        <v>150000</v>
      </c>
      <c r="D55" s="38">
        <v>11800</v>
      </c>
      <c r="E55" s="38">
        <v>28304</v>
      </c>
      <c r="F55" s="6" t="s">
        <v>47</v>
      </c>
      <c r="G55" s="7">
        <v>175294</v>
      </c>
      <c r="H55" s="79"/>
      <c r="I55" s="8">
        <v>120000</v>
      </c>
      <c r="J55" s="77"/>
    </row>
    <row r="56" spans="1:10" x14ac:dyDescent="0.45">
      <c r="A56" s="57"/>
      <c r="B56" s="21"/>
      <c r="C56" s="38"/>
      <c r="D56" s="38"/>
      <c r="E56" s="38"/>
      <c r="F56" s="27" t="s">
        <v>16</v>
      </c>
      <c r="G56" s="27"/>
      <c r="H56" s="79"/>
      <c r="I56" s="43"/>
      <c r="J56" s="77"/>
    </row>
    <row r="57" spans="1:10" x14ac:dyDescent="0.45">
      <c r="A57" s="57"/>
      <c r="B57" s="21"/>
      <c r="C57" s="38"/>
      <c r="D57" s="38"/>
      <c r="E57" s="38"/>
      <c r="F57" s="28" t="s">
        <v>17</v>
      </c>
      <c r="G57" s="29">
        <f>SUM(G55)</f>
        <v>175294</v>
      </c>
      <c r="H57" s="79"/>
      <c r="I57" s="30">
        <v>120000</v>
      </c>
      <c r="J57" s="77">
        <v>-0.2</v>
      </c>
    </row>
    <row r="58" spans="1:10" x14ac:dyDescent="0.45">
      <c r="A58" s="59"/>
      <c r="B58" s="36"/>
      <c r="C58" s="36"/>
      <c r="D58" s="36"/>
      <c r="E58" s="36"/>
      <c r="F58" s="36"/>
      <c r="G58" s="36"/>
      <c r="H58" s="78"/>
      <c r="I58" s="32"/>
      <c r="J58" s="77"/>
    </row>
    <row r="59" spans="1:10" ht="93.6" x14ac:dyDescent="0.45">
      <c r="A59" s="57" t="s">
        <v>48</v>
      </c>
      <c r="B59" s="22">
        <v>300044</v>
      </c>
      <c r="C59" s="38">
        <v>275000</v>
      </c>
      <c r="D59" s="38">
        <v>81140</v>
      </c>
      <c r="E59" s="38">
        <v>65461</v>
      </c>
      <c r="F59" s="6" t="s">
        <v>49</v>
      </c>
      <c r="G59" s="7">
        <v>300285</v>
      </c>
      <c r="H59" s="79"/>
      <c r="I59" s="8">
        <v>250000</v>
      </c>
      <c r="J59" s="77"/>
    </row>
    <row r="60" spans="1:10" x14ac:dyDescent="0.45">
      <c r="A60" s="57"/>
      <c r="B60" s="22"/>
      <c r="C60" s="38"/>
      <c r="D60" s="38"/>
      <c r="E60" s="38"/>
      <c r="F60" s="27" t="s">
        <v>50</v>
      </c>
      <c r="G60" s="27"/>
      <c r="H60" s="79"/>
      <c r="I60" s="43"/>
      <c r="J60" s="77"/>
    </row>
    <row r="61" spans="1:10" x14ac:dyDescent="0.45">
      <c r="A61" s="57"/>
      <c r="B61" s="22"/>
      <c r="C61" s="38"/>
      <c r="D61" s="38"/>
      <c r="E61" s="38"/>
      <c r="F61" s="28" t="s">
        <v>17</v>
      </c>
      <c r="G61" s="29">
        <f>SUM(G59)</f>
        <v>300285</v>
      </c>
      <c r="H61" s="79"/>
      <c r="I61" s="30">
        <v>250000</v>
      </c>
      <c r="J61" s="77">
        <v>-9.0999999999999998E-2</v>
      </c>
    </row>
    <row r="62" spans="1:10" x14ac:dyDescent="0.45">
      <c r="A62" s="59"/>
      <c r="B62" s="36"/>
      <c r="C62" s="36"/>
      <c r="D62" s="36"/>
      <c r="E62" s="36"/>
      <c r="F62" s="36"/>
      <c r="G62" s="36"/>
      <c r="H62" s="78"/>
      <c r="I62" s="32"/>
      <c r="J62" s="77"/>
    </row>
    <row r="63" spans="1:10" x14ac:dyDescent="0.45">
      <c r="A63" s="57" t="s">
        <v>51</v>
      </c>
      <c r="B63" s="21">
        <v>300037</v>
      </c>
      <c r="C63" s="38">
        <v>175000</v>
      </c>
      <c r="D63" s="82">
        <v>0</v>
      </c>
      <c r="E63" s="42">
        <v>8152</v>
      </c>
      <c r="F63" s="11" t="s">
        <v>52</v>
      </c>
      <c r="G63" s="7">
        <v>171609</v>
      </c>
      <c r="H63" s="79"/>
      <c r="I63" s="7">
        <v>165000</v>
      </c>
      <c r="J63" s="77"/>
    </row>
    <row r="64" spans="1:10" x14ac:dyDescent="0.45">
      <c r="A64" s="57"/>
      <c r="B64" s="21"/>
      <c r="C64" s="38"/>
      <c r="D64" s="82"/>
      <c r="E64" s="42"/>
      <c r="F64" s="27" t="s">
        <v>16</v>
      </c>
      <c r="G64" s="27"/>
      <c r="H64" s="79"/>
      <c r="I64" s="8"/>
      <c r="J64" s="77"/>
    </row>
    <row r="65" spans="1:10" x14ac:dyDescent="0.45">
      <c r="A65" s="57"/>
      <c r="B65" s="21"/>
      <c r="C65" s="38"/>
      <c r="D65" s="82"/>
      <c r="E65" s="42"/>
      <c r="F65" s="28" t="s">
        <v>17</v>
      </c>
      <c r="G65" s="29">
        <f>SUM(G63)</f>
        <v>171609</v>
      </c>
      <c r="H65" s="79"/>
      <c r="I65" s="30">
        <v>165000</v>
      </c>
      <c r="J65" s="77">
        <v>-5.7200000000000001E-2</v>
      </c>
    </row>
    <row r="66" spans="1:10" x14ac:dyDescent="0.45">
      <c r="A66" s="59"/>
      <c r="B66" s="36"/>
      <c r="C66" s="36"/>
      <c r="D66" s="36"/>
      <c r="E66" s="36"/>
      <c r="F66" s="36"/>
      <c r="G66" s="36"/>
      <c r="H66" s="78"/>
      <c r="I66" s="32"/>
      <c r="J66" s="77"/>
    </row>
    <row r="67" spans="1:10" ht="70.2" x14ac:dyDescent="0.45">
      <c r="A67" s="57" t="s">
        <v>53</v>
      </c>
      <c r="B67" s="21">
        <v>300039</v>
      </c>
      <c r="C67" s="38">
        <v>148500</v>
      </c>
      <c r="D67" s="38">
        <v>3480</v>
      </c>
      <c r="E67" s="38">
        <v>2789</v>
      </c>
      <c r="F67" s="6" t="s">
        <v>54</v>
      </c>
      <c r="G67" s="7">
        <v>156906</v>
      </c>
      <c r="H67" s="79"/>
      <c r="I67" s="8">
        <v>120000</v>
      </c>
      <c r="J67" s="77"/>
    </row>
    <row r="68" spans="1:10" x14ac:dyDescent="0.45">
      <c r="A68" s="57"/>
      <c r="B68" s="21"/>
      <c r="C68" s="38"/>
      <c r="D68" s="38"/>
      <c r="E68" s="38"/>
      <c r="F68" s="27" t="s">
        <v>16</v>
      </c>
      <c r="G68" s="27"/>
      <c r="H68" s="79"/>
      <c r="I68" s="8"/>
      <c r="J68" s="77"/>
    </row>
    <row r="69" spans="1:10" x14ac:dyDescent="0.45">
      <c r="A69" s="57"/>
      <c r="B69" s="21"/>
      <c r="C69" s="38"/>
      <c r="D69" s="38"/>
      <c r="E69" s="38"/>
      <c r="F69" s="28" t="s">
        <v>17</v>
      </c>
      <c r="G69" s="29">
        <f>SUM(G67)</f>
        <v>156906</v>
      </c>
      <c r="H69" s="79"/>
      <c r="I69" s="30">
        <v>120000</v>
      </c>
      <c r="J69" s="77">
        <v>-0.192</v>
      </c>
    </row>
    <row r="70" spans="1:10" x14ac:dyDescent="0.45">
      <c r="A70" s="59"/>
      <c r="B70" s="36"/>
      <c r="C70" s="36"/>
      <c r="D70" s="36"/>
      <c r="E70" s="36"/>
      <c r="F70" s="36"/>
      <c r="G70" s="36"/>
      <c r="H70" s="78"/>
      <c r="I70" s="32"/>
      <c r="J70" s="77"/>
    </row>
    <row r="71" spans="1:10" x14ac:dyDescent="0.45">
      <c r="A71" s="57" t="s">
        <v>55</v>
      </c>
      <c r="B71" s="21">
        <v>300081</v>
      </c>
      <c r="C71" s="38">
        <v>2750</v>
      </c>
      <c r="D71" s="82"/>
      <c r="E71" s="82"/>
      <c r="F71" s="11" t="s">
        <v>38</v>
      </c>
      <c r="G71" s="7"/>
      <c r="H71" s="79"/>
      <c r="I71" s="7"/>
      <c r="J71" s="77"/>
    </row>
    <row r="72" spans="1:10" x14ac:dyDescent="0.45">
      <c r="A72" s="57"/>
      <c r="B72" s="21"/>
      <c r="C72" s="38"/>
      <c r="D72" s="82"/>
      <c r="E72" s="82"/>
      <c r="F72" s="44" t="s">
        <v>16</v>
      </c>
      <c r="G72" s="44"/>
      <c r="H72" s="79"/>
      <c r="I72" s="8"/>
      <c r="J72" s="77"/>
    </row>
    <row r="73" spans="1:10" x14ac:dyDescent="0.45">
      <c r="A73" s="57"/>
      <c r="B73" s="21"/>
      <c r="C73" s="38"/>
      <c r="D73" s="82"/>
      <c r="E73" s="82"/>
      <c r="F73" s="28" t="s">
        <v>17</v>
      </c>
      <c r="G73" s="29">
        <f>SUM(G71)</f>
        <v>0</v>
      </c>
      <c r="H73" s="79"/>
      <c r="I73" s="30"/>
      <c r="J73" s="77"/>
    </row>
    <row r="74" spans="1:10" x14ac:dyDescent="0.45">
      <c r="A74" s="59"/>
      <c r="B74" s="36"/>
      <c r="C74" s="36"/>
      <c r="D74" s="36"/>
      <c r="E74" s="36"/>
      <c r="F74" s="36"/>
      <c r="G74" s="36"/>
      <c r="H74" s="78"/>
      <c r="I74" s="32"/>
      <c r="J74" s="77"/>
    </row>
    <row r="75" spans="1:10" ht="70.2" x14ac:dyDescent="0.45">
      <c r="A75" s="57" t="s">
        <v>56</v>
      </c>
      <c r="B75" s="21">
        <v>300245</v>
      </c>
      <c r="C75" s="38">
        <v>100000</v>
      </c>
      <c r="D75" s="82"/>
      <c r="E75" s="82"/>
      <c r="F75" s="6" t="s">
        <v>57</v>
      </c>
      <c r="G75" s="7">
        <v>100000</v>
      </c>
      <c r="H75" s="79"/>
      <c r="I75" s="7">
        <v>80000</v>
      </c>
      <c r="J75" s="77"/>
    </row>
    <row r="76" spans="1:10" ht="78" customHeight="1" x14ac:dyDescent="0.45">
      <c r="A76" s="57"/>
      <c r="B76" s="21"/>
      <c r="C76" s="38"/>
      <c r="D76" s="82"/>
      <c r="E76" s="82"/>
      <c r="F76" s="35" t="s">
        <v>16</v>
      </c>
      <c r="G76" s="35"/>
      <c r="H76" s="79"/>
      <c r="I76" s="8"/>
      <c r="J76" s="77"/>
    </row>
    <row r="77" spans="1:10" x14ac:dyDescent="0.45">
      <c r="A77" s="57"/>
      <c r="B77" s="21"/>
      <c r="C77" s="38"/>
      <c r="D77" s="82"/>
      <c r="E77" s="82"/>
      <c r="F77" s="28" t="s">
        <v>17</v>
      </c>
      <c r="G77" s="29">
        <f>SUM(G75)</f>
        <v>100000</v>
      </c>
      <c r="H77" s="79"/>
      <c r="I77" s="30">
        <v>80000</v>
      </c>
      <c r="J77" s="77">
        <v>-0.2</v>
      </c>
    </row>
    <row r="78" spans="1:10" x14ac:dyDescent="0.45">
      <c r="A78" s="59"/>
      <c r="B78" s="36"/>
      <c r="C78" s="36"/>
      <c r="D78" s="36"/>
      <c r="E78" s="36"/>
      <c r="F78" s="36"/>
      <c r="G78" s="36"/>
      <c r="H78" s="78"/>
      <c r="I78" s="32"/>
      <c r="J78" s="77"/>
    </row>
    <row r="79" spans="1:10" x14ac:dyDescent="0.45">
      <c r="A79" s="57" t="s">
        <v>102</v>
      </c>
      <c r="B79" s="21">
        <v>300224</v>
      </c>
      <c r="C79" s="38">
        <v>20000</v>
      </c>
      <c r="D79" s="82"/>
      <c r="E79" s="82"/>
      <c r="F79" s="11" t="s">
        <v>58</v>
      </c>
      <c r="G79" s="7">
        <v>101441</v>
      </c>
      <c r="H79" s="79"/>
      <c r="I79" s="7">
        <v>55000</v>
      </c>
      <c r="J79" s="77"/>
    </row>
    <row r="80" spans="1:10" x14ac:dyDescent="0.45">
      <c r="A80" s="57"/>
      <c r="B80" s="21"/>
      <c r="C80" s="38"/>
      <c r="D80" s="82"/>
      <c r="E80" s="82"/>
      <c r="F80" s="27" t="s">
        <v>59</v>
      </c>
      <c r="G80" s="27"/>
      <c r="H80" s="79"/>
      <c r="I80" s="8"/>
      <c r="J80" s="77"/>
    </row>
    <row r="81" spans="1:10" x14ac:dyDescent="0.45">
      <c r="A81" s="57"/>
      <c r="B81" s="21"/>
      <c r="C81" s="38"/>
      <c r="D81" s="82"/>
      <c r="E81" s="82"/>
      <c r="F81" s="28" t="s">
        <v>17</v>
      </c>
      <c r="G81" s="29"/>
      <c r="H81" s="79"/>
      <c r="I81" s="30">
        <v>55000</v>
      </c>
      <c r="J81" s="77">
        <v>0</v>
      </c>
    </row>
    <row r="82" spans="1:10" x14ac:dyDescent="0.45">
      <c r="A82" s="59"/>
      <c r="B82" s="36"/>
      <c r="C82" s="36"/>
      <c r="D82" s="36"/>
      <c r="E82" s="36"/>
      <c r="F82" s="36"/>
      <c r="G82" s="36"/>
      <c r="H82" s="78"/>
      <c r="I82" s="32"/>
      <c r="J82" s="77"/>
    </row>
    <row r="83" spans="1:10" x14ac:dyDescent="0.45">
      <c r="A83" s="57" t="s">
        <v>60</v>
      </c>
      <c r="B83" s="20">
        <v>300016</v>
      </c>
      <c r="C83" s="26">
        <v>35000</v>
      </c>
      <c r="D83" s="82"/>
      <c r="E83" s="82"/>
      <c r="F83" s="11" t="s">
        <v>61</v>
      </c>
      <c r="G83" s="45"/>
      <c r="H83" s="79"/>
      <c r="I83" s="46"/>
      <c r="J83" s="77"/>
    </row>
    <row r="84" spans="1:10" x14ac:dyDescent="0.45">
      <c r="A84" s="57"/>
      <c r="B84" s="20"/>
      <c r="C84" s="26"/>
      <c r="D84" s="82"/>
      <c r="E84" s="82"/>
      <c r="F84" s="27" t="s">
        <v>62</v>
      </c>
      <c r="G84" s="27"/>
      <c r="H84" s="79"/>
      <c r="I84" s="46"/>
      <c r="J84" s="77"/>
    </row>
    <row r="85" spans="1:10" x14ac:dyDescent="0.45">
      <c r="A85" s="57"/>
      <c r="B85" s="20"/>
      <c r="C85" s="26"/>
      <c r="D85" s="82"/>
      <c r="E85" s="82"/>
      <c r="F85" s="28" t="s">
        <v>17</v>
      </c>
      <c r="G85" s="29"/>
      <c r="H85" s="79"/>
      <c r="I85" s="46"/>
      <c r="J85" s="77"/>
    </row>
    <row r="86" spans="1:10" x14ac:dyDescent="0.45">
      <c r="A86" s="59"/>
      <c r="B86" s="36"/>
      <c r="C86" s="36"/>
      <c r="D86" s="36"/>
      <c r="E86" s="36"/>
      <c r="F86" s="36"/>
      <c r="G86" s="36"/>
      <c r="H86" s="78"/>
      <c r="I86" s="32"/>
      <c r="J86" s="77"/>
    </row>
    <row r="87" spans="1:10" x14ac:dyDescent="0.45">
      <c r="A87" s="57" t="s">
        <v>63</v>
      </c>
      <c r="B87" s="21">
        <v>300230</v>
      </c>
      <c r="C87" s="38">
        <v>12700</v>
      </c>
      <c r="D87" s="82"/>
      <c r="E87" s="82"/>
      <c r="F87" s="11" t="s">
        <v>64</v>
      </c>
      <c r="G87" s="7">
        <v>65782</v>
      </c>
      <c r="H87" s="79"/>
      <c r="I87" s="8">
        <v>13000</v>
      </c>
      <c r="J87" s="77"/>
    </row>
    <row r="88" spans="1:10" x14ac:dyDescent="0.45">
      <c r="A88" s="57"/>
      <c r="B88" s="21"/>
      <c r="C88" s="38"/>
      <c r="D88" s="82"/>
      <c r="E88" s="82"/>
      <c r="F88" s="27" t="s">
        <v>65</v>
      </c>
      <c r="G88" s="27"/>
      <c r="H88" s="79"/>
      <c r="I88" s="8"/>
      <c r="J88" s="77"/>
    </row>
    <row r="89" spans="1:10" x14ac:dyDescent="0.45">
      <c r="A89" s="57"/>
      <c r="B89" s="21"/>
      <c r="C89" s="38"/>
      <c r="D89" s="82"/>
      <c r="E89" s="82"/>
      <c r="F89" s="28" t="s">
        <v>17</v>
      </c>
      <c r="G89" s="29">
        <f>SUM(G87)</f>
        <v>65782</v>
      </c>
      <c r="H89" s="79"/>
      <c r="I89" s="30">
        <v>13000</v>
      </c>
      <c r="J89" s="77">
        <v>2.3099999999999999E-2</v>
      </c>
    </row>
    <row r="90" spans="1:10" x14ac:dyDescent="0.45">
      <c r="A90" s="59"/>
      <c r="B90" s="36"/>
      <c r="C90" s="36"/>
      <c r="D90" s="36"/>
      <c r="E90" s="36"/>
      <c r="F90" s="36"/>
      <c r="G90" s="36"/>
      <c r="H90" s="78"/>
      <c r="I90" s="32"/>
      <c r="J90" s="77"/>
    </row>
    <row r="91" spans="1:10" ht="70.2" x14ac:dyDescent="0.45">
      <c r="A91" s="57" t="s">
        <v>66</v>
      </c>
      <c r="B91" s="21">
        <v>300221</v>
      </c>
      <c r="C91" s="38">
        <v>99600</v>
      </c>
      <c r="D91" s="82"/>
      <c r="E91" s="82"/>
      <c r="F91" s="6" t="s">
        <v>67</v>
      </c>
      <c r="G91" s="7">
        <v>105000</v>
      </c>
      <c r="H91" s="79"/>
      <c r="I91" s="8">
        <v>105000</v>
      </c>
      <c r="J91" s="77"/>
    </row>
    <row r="92" spans="1:10" x14ac:dyDescent="0.45">
      <c r="A92" s="57"/>
      <c r="B92" s="21"/>
      <c r="C92" s="38"/>
      <c r="D92" s="82"/>
      <c r="E92" s="82"/>
      <c r="F92" s="27" t="s">
        <v>68</v>
      </c>
      <c r="G92" s="27"/>
      <c r="H92" s="79"/>
      <c r="I92" s="8"/>
      <c r="J92" s="77"/>
    </row>
    <row r="93" spans="1:10" x14ac:dyDescent="0.45">
      <c r="A93" s="57"/>
      <c r="B93" s="21"/>
      <c r="C93" s="38"/>
      <c r="D93" s="82"/>
      <c r="E93" s="82"/>
      <c r="F93" s="28" t="s">
        <v>17</v>
      </c>
      <c r="G93" s="29">
        <f>SUM(G91)</f>
        <v>105000</v>
      </c>
      <c r="H93" s="79"/>
      <c r="I93" s="30">
        <v>105000</v>
      </c>
      <c r="J93" s="77">
        <v>5.1499999999999997E-2</v>
      </c>
    </row>
    <row r="94" spans="1:10" x14ac:dyDescent="0.45">
      <c r="A94" s="59"/>
      <c r="B94" s="36"/>
      <c r="C94" s="36"/>
      <c r="D94" s="36"/>
      <c r="E94" s="36"/>
      <c r="F94" s="36"/>
      <c r="G94" s="36"/>
      <c r="H94" s="78"/>
      <c r="I94" s="32"/>
      <c r="J94" s="77"/>
    </row>
    <row r="95" spans="1:10" ht="93.6" x14ac:dyDescent="0.45">
      <c r="A95" s="57" t="s">
        <v>69</v>
      </c>
      <c r="B95" s="21">
        <v>300032</v>
      </c>
      <c r="C95" s="38">
        <v>480000</v>
      </c>
      <c r="D95" s="38">
        <v>45</v>
      </c>
      <c r="E95" s="38">
        <v>1906</v>
      </c>
      <c r="F95" s="6" t="s">
        <v>70</v>
      </c>
      <c r="G95" s="7">
        <v>598397</v>
      </c>
      <c r="H95" s="79"/>
      <c r="I95" s="8">
        <v>535000</v>
      </c>
      <c r="J95" s="77"/>
    </row>
    <row r="96" spans="1:10" x14ac:dyDescent="0.45">
      <c r="A96" s="57"/>
      <c r="B96" s="21"/>
      <c r="C96" s="38"/>
      <c r="D96" s="38"/>
      <c r="E96" s="38"/>
      <c r="F96" s="27" t="s">
        <v>71</v>
      </c>
      <c r="G96" s="27"/>
      <c r="H96" s="79"/>
      <c r="I96" s="7"/>
      <c r="J96" s="77"/>
    </row>
    <row r="97" spans="1:10" x14ac:dyDescent="0.45">
      <c r="A97" s="57"/>
      <c r="B97" s="21"/>
      <c r="C97" s="38"/>
      <c r="D97" s="38"/>
      <c r="E97" s="38"/>
      <c r="F97" s="28" t="s">
        <v>17</v>
      </c>
      <c r="G97" s="29">
        <f>SUM(G95)</f>
        <v>598397</v>
      </c>
      <c r="H97" s="79"/>
      <c r="I97" s="30">
        <v>535000</v>
      </c>
      <c r="J97" s="77">
        <v>-9.2999999999999992E-3</v>
      </c>
    </row>
    <row r="98" spans="1:10" x14ac:dyDescent="0.45">
      <c r="A98" s="59"/>
      <c r="B98" s="36"/>
      <c r="C98" s="36"/>
      <c r="D98" s="36"/>
      <c r="E98" s="36"/>
      <c r="F98" s="36"/>
      <c r="G98" s="36"/>
      <c r="H98" s="78"/>
      <c r="I98" s="32"/>
      <c r="J98" s="77"/>
    </row>
    <row r="99" spans="1:10" ht="46.8" x14ac:dyDescent="0.45">
      <c r="A99" s="57" t="s">
        <v>72</v>
      </c>
      <c r="B99" s="21">
        <v>300152</v>
      </c>
      <c r="C99" s="82"/>
      <c r="D99" s="82"/>
      <c r="E99" s="82"/>
      <c r="F99" s="6" t="s">
        <v>73</v>
      </c>
      <c r="G99" s="46"/>
      <c r="H99" s="79"/>
      <c r="I99" s="47"/>
      <c r="J99" s="77"/>
    </row>
    <row r="100" spans="1:10" x14ac:dyDescent="0.45">
      <c r="A100" s="57"/>
      <c r="B100" s="21"/>
      <c r="C100" s="82"/>
      <c r="D100" s="82"/>
      <c r="E100" s="82"/>
      <c r="F100" s="27" t="s">
        <v>74</v>
      </c>
      <c r="G100" s="27"/>
      <c r="H100" s="79"/>
      <c r="I100" s="47"/>
      <c r="J100" s="77"/>
    </row>
    <row r="101" spans="1:10" x14ac:dyDescent="0.45">
      <c r="A101" s="57"/>
      <c r="B101" s="21"/>
      <c r="C101" s="82"/>
      <c r="D101" s="82"/>
      <c r="E101" s="82"/>
      <c r="F101" s="28" t="s">
        <v>17</v>
      </c>
      <c r="G101" s="29"/>
      <c r="H101" s="79"/>
      <c r="I101" s="48">
        <v>10000</v>
      </c>
      <c r="J101" s="77">
        <v>1</v>
      </c>
    </row>
    <row r="102" spans="1:10" x14ac:dyDescent="0.45">
      <c r="A102" s="59"/>
      <c r="B102" s="36"/>
      <c r="C102" s="36"/>
      <c r="D102" s="36"/>
      <c r="E102" s="36"/>
      <c r="F102" s="36"/>
      <c r="G102" s="36"/>
      <c r="H102" s="78"/>
      <c r="I102" s="32"/>
      <c r="J102" s="77"/>
    </row>
    <row r="103" spans="1:10" x14ac:dyDescent="0.45">
      <c r="A103" s="57" t="s">
        <v>75</v>
      </c>
      <c r="B103" s="20">
        <v>300270</v>
      </c>
      <c r="C103" s="42">
        <v>55000</v>
      </c>
      <c r="D103" s="82"/>
      <c r="E103" s="82"/>
      <c r="F103" s="11" t="s">
        <v>76</v>
      </c>
      <c r="G103" s="7">
        <v>55000</v>
      </c>
      <c r="H103" s="79"/>
      <c r="I103" s="7">
        <v>52000</v>
      </c>
      <c r="J103" s="77"/>
    </row>
    <row r="104" spans="1:10" x14ac:dyDescent="0.45">
      <c r="A104" s="57"/>
      <c r="B104" s="20"/>
      <c r="C104" s="42"/>
      <c r="D104" s="82"/>
      <c r="E104" s="82"/>
      <c r="F104" s="27" t="s">
        <v>16</v>
      </c>
      <c r="G104" s="27"/>
      <c r="H104" s="79"/>
      <c r="I104" s="8"/>
      <c r="J104" s="77"/>
    </row>
    <row r="105" spans="1:10" x14ac:dyDescent="0.45">
      <c r="A105" s="57"/>
      <c r="B105" s="20"/>
      <c r="C105" s="42"/>
      <c r="D105" s="82"/>
      <c r="E105" s="82"/>
      <c r="F105" s="28" t="s">
        <v>17</v>
      </c>
      <c r="G105" s="29">
        <f>SUM(G103)</f>
        <v>55000</v>
      </c>
      <c r="H105" s="79"/>
      <c r="I105" s="30">
        <v>52000</v>
      </c>
      <c r="J105" s="77">
        <v>-5.4600000000000003E-2</v>
      </c>
    </row>
    <row r="106" spans="1:10" x14ac:dyDescent="0.45">
      <c r="A106" s="59"/>
      <c r="B106" s="36"/>
      <c r="C106" s="36"/>
      <c r="D106" s="36"/>
      <c r="E106" s="36"/>
      <c r="F106" s="36"/>
      <c r="G106" s="36"/>
      <c r="H106" s="78"/>
      <c r="I106" s="32"/>
      <c r="J106" s="77"/>
    </row>
    <row r="107" spans="1:10" x14ac:dyDescent="0.45">
      <c r="A107" s="57" t="s">
        <v>77</v>
      </c>
      <c r="B107" s="20" t="s">
        <v>101</v>
      </c>
      <c r="C107" s="42">
        <v>60000</v>
      </c>
      <c r="D107" s="82"/>
      <c r="E107" s="82"/>
      <c r="F107" s="11" t="s">
        <v>78</v>
      </c>
      <c r="G107" s="7"/>
      <c r="H107" s="79"/>
      <c r="I107" s="7"/>
      <c r="J107" s="77"/>
    </row>
    <row r="108" spans="1:10" x14ac:dyDescent="0.45">
      <c r="A108" s="57"/>
      <c r="B108" s="20"/>
      <c r="C108" s="42"/>
      <c r="D108" s="82"/>
      <c r="E108" s="82"/>
      <c r="F108" s="27" t="s">
        <v>79</v>
      </c>
      <c r="G108" s="27"/>
      <c r="H108" s="79"/>
      <c r="I108" s="8"/>
      <c r="J108" s="77"/>
    </row>
    <row r="109" spans="1:10" x14ac:dyDescent="0.45">
      <c r="A109" s="57"/>
      <c r="B109" s="20"/>
      <c r="C109" s="42"/>
      <c r="D109" s="82"/>
      <c r="E109" s="82"/>
      <c r="F109" s="28" t="s">
        <v>17</v>
      </c>
      <c r="G109" s="29">
        <f>SUM(G107)</f>
        <v>0</v>
      </c>
      <c r="H109" s="79"/>
      <c r="I109" s="30"/>
      <c r="J109" s="77"/>
    </row>
    <row r="110" spans="1:10" x14ac:dyDescent="0.45">
      <c r="A110" s="59"/>
      <c r="B110" s="36"/>
      <c r="C110" s="36"/>
      <c r="D110" s="36"/>
      <c r="E110" s="36"/>
      <c r="F110" s="36"/>
      <c r="G110" s="36"/>
      <c r="H110" s="78"/>
      <c r="I110" s="32"/>
      <c r="J110" s="77"/>
    </row>
    <row r="111" spans="1:10" ht="70.2" x14ac:dyDescent="0.45">
      <c r="A111" s="57" t="s">
        <v>80</v>
      </c>
      <c r="B111" s="21">
        <v>300087</v>
      </c>
      <c r="C111" s="38">
        <v>197300</v>
      </c>
      <c r="D111" s="82">
        <v>0</v>
      </c>
      <c r="E111" s="42">
        <v>60450</v>
      </c>
      <c r="F111" s="8" t="s">
        <v>81</v>
      </c>
      <c r="G111" s="7">
        <v>201451</v>
      </c>
      <c r="H111" s="79"/>
      <c r="I111" s="8">
        <v>197300</v>
      </c>
      <c r="J111" s="77"/>
    </row>
    <row r="112" spans="1:10" x14ac:dyDescent="0.45">
      <c r="A112" s="57"/>
      <c r="B112" s="21"/>
      <c r="C112" s="38"/>
      <c r="D112" s="82"/>
      <c r="E112" s="42"/>
      <c r="F112" s="27" t="s">
        <v>82</v>
      </c>
      <c r="G112" s="27"/>
      <c r="H112" s="79"/>
      <c r="I112" s="8"/>
      <c r="J112" s="77"/>
    </row>
    <row r="113" spans="1:10" x14ac:dyDescent="0.45">
      <c r="A113" s="57"/>
      <c r="B113" s="21"/>
      <c r="C113" s="38"/>
      <c r="D113" s="82"/>
      <c r="E113" s="42"/>
      <c r="F113" s="28" t="s">
        <v>17</v>
      </c>
      <c r="G113" s="29">
        <f>SUM(G111)</f>
        <v>201451</v>
      </c>
      <c r="H113" s="79"/>
      <c r="I113" s="30">
        <v>197300</v>
      </c>
      <c r="J113" s="77">
        <v>0</v>
      </c>
    </row>
    <row r="114" spans="1:10" x14ac:dyDescent="0.45">
      <c r="A114" s="59"/>
      <c r="B114" s="36"/>
      <c r="C114" s="36"/>
      <c r="D114" s="36"/>
      <c r="E114" s="36"/>
      <c r="F114" s="36"/>
      <c r="G114" s="36"/>
      <c r="H114" s="78"/>
      <c r="I114" s="32"/>
      <c r="J114" s="77"/>
    </row>
    <row r="115" spans="1:10" x14ac:dyDescent="0.45">
      <c r="A115" s="57" t="s">
        <v>83</v>
      </c>
      <c r="B115" s="21">
        <v>300222</v>
      </c>
      <c r="C115" s="38">
        <v>12000</v>
      </c>
      <c r="D115" s="82"/>
      <c r="E115" s="82"/>
      <c r="F115" s="11" t="s">
        <v>84</v>
      </c>
      <c r="G115" s="7">
        <v>15000</v>
      </c>
      <c r="H115" s="79"/>
      <c r="I115" s="7">
        <v>6000</v>
      </c>
      <c r="J115" s="77"/>
    </row>
    <row r="116" spans="1:10" x14ac:dyDescent="0.45">
      <c r="A116" s="57"/>
      <c r="B116" s="21"/>
      <c r="C116" s="38"/>
      <c r="D116" s="82"/>
      <c r="E116" s="82"/>
      <c r="F116" s="27" t="s">
        <v>85</v>
      </c>
      <c r="G116" s="27"/>
      <c r="H116" s="79"/>
      <c r="I116" s="7"/>
      <c r="J116" s="77"/>
    </row>
    <row r="117" spans="1:10" ht="61.5" customHeight="1" x14ac:dyDescent="0.45">
      <c r="A117" s="57"/>
      <c r="B117" s="21"/>
      <c r="C117" s="38"/>
      <c r="D117" s="82"/>
      <c r="E117" s="82"/>
      <c r="F117" s="28" t="s">
        <v>17</v>
      </c>
      <c r="G117" s="29">
        <f>SUM(G115)</f>
        <v>15000</v>
      </c>
      <c r="H117" s="79"/>
      <c r="I117" s="30">
        <v>6000</v>
      </c>
      <c r="J117" s="77">
        <v>-0.5</v>
      </c>
    </row>
    <row r="118" spans="1:10" x14ac:dyDescent="0.45">
      <c r="A118" s="59"/>
      <c r="B118" s="36"/>
      <c r="C118" s="36"/>
      <c r="D118" s="36"/>
      <c r="E118" s="36"/>
      <c r="F118" s="36"/>
      <c r="G118" s="36"/>
      <c r="H118" s="78"/>
      <c r="I118" s="32"/>
      <c r="J118" s="77"/>
    </row>
    <row r="119" spans="1:10" ht="70.2" x14ac:dyDescent="0.45">
      <c r="A119" s="57" t="s">
        <v>86</v>
      </c>
      <c r="B119" s="21">
        <v>300015</v>
      </c>
      <c r="C119" s="38">
        <v>80000</v>
      </c>
      <c r="D119" s="38">
        <v>12998</v>
      </c>
      <c r="E119" s="38">
        <v>48061</v>
      </c>
      <c r="F119" s="6" t="s">
        <v>87</v>
      </c>
      <c r="G119" s="7">
        <v>100475</v>
      </c>
      <c r="H119" s="79"/>
      <c r="I119" s="7">
        <v>85000</v>
      </c>
      <c r="J119" s="77"/>
    </row>
    <row r="120" spans="1:10" x14ac:dyDescent="0.45">
      <c r="A120" s="57"/>
      <c r="B120" s="21"/>
      <c r="C120" s="38"/>
      <c r="D120" s="38"/>
      <c r="E120" s="38"/>
      <c r="F120" s="27" t="s">
        <v>16</v>
      </c>
      <c r="G120" s="27"/>
      <c r="H120" s="79"/>
      <c r="I120" s="7"/>
      <c r="J120" s="77"/>
    </row>
    <row r="121" spans="1:10" x14ac:dyDescent="0.45">
      <c r="A121" s="57"/>
      <c r="B121" s="21"/>
      <c r="C121" s="38"/>
      <c r="D121" s="38"/>
      <c r="E121" s="38"/>
      <c r="F121" s="28" t="s">
        <v>17</v>
      </c>
      <c r="G121" s="29">
        <f>SUM(G119)</f>
        <v>100475</v>
      </c>
      <c r="H121" s="79"/>
      <c r="I121" s="30">
        <v>85000</v>
      </c>
      <c r="J121" s="77">
        <v>5.8900000000000001E-2</v>
      </c>
    </row>
    <row r="122" spans="1:10" x14ac:dyDescent="0.45">
      <c r="A122" s="59"/>
      <c r="B122" s="36"/>
      <c r="C122" s="36"/>
      <c r="D122" s="36"/>
      <c r="E122" s="36"/>
      <c r="F122" s="36"/>
      <c r="G122" s="36"/>
      <c r="H122" s="78"/>
      <c r="I122" s="32"/>
      <c r="J122" s="77"/>
    </row>
    <row r="123" spans="1:10" ht="46.8" x14ac:dyDescent="0.45">
      <c r="A123" s="57" t="s">
        <v>88</v>
      </c>
      <c r="B123" s="21" t="s">
        <v>101</v>
      </c>
      <c r="C123" s="82"/>
      <c r="D123" s="82"/>
      <c r="E123" s="82"/>
      <c r="F123" s="6" t="s">
        <v>89</v>
      </c>
      <c r="G123" s="7">
        <v>96280</v>
      </c>
      <c r="H123" s="79"/>
      <c r="I123" s="7"/>
      <c r="J123" s="77"/>
    </row>
    <row r="124" spans="1:10" x14ac:dyDescent="0.45">
      <c r="A124" s="57"/>
      <c r="B124" s="21"/>
      <c r="C124" s="82"/>
      <c r="D124" s="82"/>
      <c r="E124" s="82"/>
      <c r="F124" s="27" t="s">
        <v>90</v>
      </c>
      <c r="G124" s="27"/>
      <c r="H124" s="79"/>
      <c r="I124" s="7"/>
      <c r="J124" s="77"/>
    </row>
    <row r="125" spans="1:10" x14ac:dyDescent="0.45">
      <c r="A125" s="57"/>
      <c r="B125" s="21"/>
      <c r="C125" s="82"/>
      <c r="D125" s="82"/>
      <c r="E125" s="82"/>
      <c r="F125" s="28" t="s">
        <v>91</v>
      </c>
      <c r="G125" s="29">
        <f>SUM(G123)</f>
        <v>96280</v>
      </c>
      <c r="H125" s="79"/>
      <c r="I125" s="30"/>
      <c r="J125" s="77"/>
    </row>
    <row r="126" spans="1:10" x14ac:dyDescent="0.45">
      <c r="A126" s="59"/>
      <c r="B126" s="36"/>
      <c r="C126" s="36"/>
      <c r="D126" s="36"/>
      <c r="E126" s="36"/>
      <c r="F126" s="36"/>
      <c r="G126" s="36"/>
      <c r="H126" s="78"/>
      <c r="I126" s="32"/>
      <c r="J126" s="77"/>
    </row>
    <row r="127" spans="1:10" x14ac:dyDescent="0.45">
      <c r="A127" s="60" t="s">
        <v>92</v>
      </c>
      <c r="B127" s="49"/>
      <c r="C127" s="50">
        <f>SUM(C119+C115+C111+C107+C103+C99+C95+C91+C87+C83+C79+C75+C71+C67+C63+C59+C55+C51+C47+C43+C39+C35+C31+C27+C23+C12+C8)</f>
        <v>5524276</v>
      </c>
      <c r="D127" s="50">
        <f>SUM(D119+D115+D111+D107+D103+D99+D95+D91+D87+D83+D79+D75+D71+D67+D63+D59+D55+D51+D47+D43+D39+D35+D31+D27+D23+D12+D8)</f>
        <v>128690</v>
      </c>
      <c r="E127" s="50">
        <f>SUM(E119+E115+E111+E107+E103+E99+E95+E91+E87+E83+E79+E75+E71+E67+E63+E59+E55+E51+E47+E43+E39+E35+E31+E27+E23+E12+E8)</f>
        <v>236215</v>
      </c>
      <c r="F127" s="51" t="s">
        <v>93</v>
      </c>
      <c r="G127" s="52">
        <f>SUM(G121+G117+G113+G109+G105+G101+G97+G93+G89+G85+G81+G77+G73+G69+G65+G61+G57+G53+G49+G45+G41+G37+G33+G29+G25+G21+G10+G125)</f>
        <v>6166004</v>
      </c>
      <c r="H127" s="81"/>
      <c r="I127" s="53">
        <f>SUM(I121+I117+I113+I109+I105+I101+I97+I93+I89+I81+I77+I73+I69+I65+I61+I57+I53+I49+I45+I41+I37+I33+I29+I25+I21+I10)</f>
        <v>5228100</v>
      </c>
      <c r="J127" s="77">
        <v>-5.3699999999999998E-2</v>
      </c>
    </row>
    <row r="128" spans="1:10" ht="46.8" x14ac:dyDescent="0.45">
      <c r="A128" s="62"/>
      <c r="B128" s="63"/>
      <c r="C128" s="63"/>
      <c r="D128" s="63"/>
      <c r="E128" s="63"/>
      <c r="F128" s="63"/>
      <c r="G128" s="63"/>
      <c r="H128" s="12" t="s">
        <v>94</v>
      </c>
      <c r="I128" s="66"/>
      <c r="J128" s="69"/>
    </row>
    <row r="129" spans="1:10" ht="46.8" x14ac:dyDescent="0.45">
      <c r="A129" s="62"/>
      <c r="B129" s="63"/>
      <c r="C129" s="63"/>
      <c r="D129" s="63"/>
      <c r="E129" s="63"/>
      <c r="F129" s="63"/>
      <c r="G129" s="63"/>
      <c r="H129" s="12" t="s">
        <v>95</v>
      </c>
      <c r="I129" s="66">
        <f t="shared" ref="I129" si="1">SUM(I3-I127)</f>
        <v>27525</v>
      </c>
      <c r="J129" s="69"/>
    </row>
    <row r="130" spans="1:10" ht="46.8" x14ac:dyDescent="0.45">
      <c r="A130" s="62"/>
      <c r="B130" s="63"/>
      <c r="C130" s="63"/>
      <c r="D130" s="63"/>
      <c r="E130" s="63"/>
      <c r="F130" s="63"/>
      <c r="G130" s="63"/>
      <c r="H130" s="12" t="s">
        <v>96</v>
      </c>
      <c r="I130" s="66"/>
      <c r="J130" s="69"/>
    </row>
    <row r="131" spans="1:10" x14ac:dyDescent="0.45">
      <c r="A131" s="62"/>
      <c r="B131" s="63"/>
      <c r="C131" s="63"/>
      <c r="D131" s="63"/>
      <c r="E131" s="63"/>
      <c r="F131" s="63"/>
      <c r="G131" s="63"/>
      <c r="H131" s="13" t="s">
        <v>97</v>
      </c>
      <c r="I131" s="70">
        <f t="shared" ref="I131" si="2">SUM(I130-I129)</f>
        <v>-27525</v>
      </c>
      <c r="J131" s="69"/>
    </row>
    <row r="132" spans="1:10" ht="24" thickBot="1" x14ac:dyDescent="0.5">
      <c r="A132" s="64"/>
      <c r="B132" s="65"/>
      <c r="C132" s="65"/>
      <c r="D132" s="65"/>
      <c r="E132" s="65"/>
      <c r="F132" s="65"/>
      <c r="G132" s="65"/>
      <c r="H132" s="61" t="s">
        <v>98</v>
      </c>
      <c r="I132" s="68">
        <f t="shared" ref="I132" si="3">SUM(I131/1493123)</f>
        <v>-1.8434516111532673E-2</v>
      </c>
      <c r="J132" s="71"/>
    </row>
  </sheetData>
  <mergeCells count="196">
    <mergeCell ref="H123:H125"/>
    <mergeCell ref="F124:G124"/>
    <mergeCell ref="H119:H121"/>
    <mergeCell ref="F120:G120"/>
    <mergeCell ref="A123:A125"/>
    <mergeCell ref="C123:C125"/>
    <mergeCell ref="D123:D125"/>
    <mergeCell ref="E123:E125"/>
    <mergeCell ref="H115:H117"/>
    <mergeCell ref="F116:G116"/>
    <mergeCell ref="A119:A121"/>
    <mergeCell ref="C119:C121"/>
    <mergeCell ref="D119:D121"/>
    <mergeCell ref="E119:E121"/>
    <mergeCell ref="B119:B121"/>
    <mergeCell ref="B123:B125"/>
    <mergeCell ref="H111:H113"/>
    <mergeCell ref="F112:G112"/>
    <mergeCell ref="A115:A117"/>
    <mergeCell ref="C115:C117"/>
    <mergeCell ref="D115:D117"/>
    <mergeCell ref="E115:E117"/>
    <mergeCell ref="H107:H109"/>
    <mergeCell ref="F108:G108"/>
    <mergeCell ref="A111:A113"/>
    <mergeCell ref="C111:C113"/>
    <mergeCell ref="D111:D113"/>
    <mergeCell ref="E111:E113"/>
    <mergeCell ref="B111:B113"/>
    <mergeCell ref="B115:B117"/>
    <mergeCell ref="H103:H105"/>
    <mergeCell ref="F104:G104"/>
    <mergeCell ref="A107:A109"/>
    <mergeCell ref="C107:C109"/>
    <mergeCell ref="D107:D109"/>
    <mergeCell ref="E107:E109"/>
    <mergeCell ref="H99:H101"/>
    <mergeCell ref="F100:G100"/>
    <mergeCell ref="A103:A105"/>
    <mergeCell ref="C103:C105"/>
    <mergeCell ref="D103:D105"/>
    <mergeCell ref="E103:E105"/>
    <mergeCell ref="B103:B105"/>
    <mergeCell ref="B107:B109"/>
    <mergeCell ref="H95:H97"/>
    <mergeCell ref="F96:G96"/>
    <mergeCell ref="A99:A101"/>
    <mergeCell ref="C99:C101"/>
    <mergeCell ref="D99:D101"/>
    <mergeCell ref="E99:E101"/>
    <mergeCell ref="H91:H93"/>
    <mergeCell ref="F92:G92"/>
    <mergeCell ref="A95:A97"/>
    <mergeCell ref="C95:C97"/>
    <mergeCell ref="D95:D97"/>
    <mergeCell ref="E95:E97"/>
    <mergeCell ref="B95:B97"/>
    <mergeCell ref="B99:B101"/>
    <mergeCell ref="H87:H89"/>
    <mergeCell ref="F88:G88"/>
    <mergeCell ref="A91:A93"/>
    <mergeCell ref="C91:C93"/>
    <mergeCell ref="D91:D93"/>
    <mergeCell ref="E91:E93"/>
    <mergeCell ref="H83:H85"/>
    <mergeCell ref="F84:G84"/>
    <mergeCell ref="A87:A89"/>
    <mergeCell ref="C87:C89"/>
    <mergeCell ref="D87:D89"/>
    <mergeCell ref="E87:E89"/>
    <mergeCell ref="B87:B89"/>
    <mergeCell ref="B91:B93"/>
    <mergeCell ref="H79:H81"/>
    <mergeCell ref="F80:G80"/>
    <mergeCell ref="A83:A85"/>
    <mergeCell ref="C83:C85"/>
    <mergeCell ref="D83:D85"/>
    <mergeCell ref="E83:E85"/>
    <mergeCell ref="H75:H77"/>
    <mergeCell ref="F76:G76"/>
    <mergeCell ref="A79:A81"/>
    <mergeCell ref="C79:C81"/>
    <mergeCell ref="D79:D81"/>
    <mergeCell ref="E79:E81"/>
    <mergeCell ref="B79:B81"/>
    <mergeCell ref="B83:B85"/>
    <mergeCell ref="H71:H73"/>
    <mergeCell ref="F72:G72"/>
    <mergeCell ref="A75:A77"/>
    <mergeCell ref="C75:C77"/>
    <mergeCell ref="D75:D77"/>
    <mergeCell ref="E75:E77"/>
    <mergeCell ref="H67:H69"/>
    <mergeCell ref="F68:G68"/>
    <mergeCell ref="A71:A73"/>
    <mergeCell ref="C71:C73"/>
    <mergeCell ref="D71:D73"/>
    <mergeCell ref="E71:E73"/>
    <mergeCell ref="B71:B73"/>
    <mergeCell ref="B75:B77"/>
    <mergeCell ref="H63:H65"/>
    <mergeCell ref="F64:G64"/>
    <mergeCell ref="A67:A69"/>
    <mergeCell ref="C67:C69"/>
    <mergeCell ref="D67:D69"/>
    <mergeCell ref="E67:E69"/>
    <mergeCell ref="H59:H61"/>
    <mergeCell ref="F60:G60"/>
    <mergeCell ref="A63:A65"/>
    <mergeCell ref="C63:C65"/>
    <mergeCell ref="D63:D65"/>
    <mergeCell ref="E63:E65"/>
    <mergeCell ref="B63:B65"/>
    <mergeCell ref="B67:B69"/>
    <mergeCell ref="H55:H57"/>
    <mergeCell ref="F56:G56"/>
    <mergeCell ref="A59:A61"/>
    <mergeCell ref="C59:C61"/>
    <mergeCell ref="D59:D61"/>
    <mergeCell ref="E59:E61"/>
    <mergeCell ref="H51:H53"/>
    <mergeCell ref="F52:G52"/>
    <mergeCell ref="A55:A57"/>
    <mergeCell ref="C55:C57"/>
    <mergeCell ref="D55:D57"/>
    <mergeCell ref="E55:E57"/>
    <mergeCell ref="B55:B57"/>
    <mergeCell ref="B59:B61"/>
    <mergeCell ref="H47:H49"/>
    <mergeCell ref="F48:G48"/>
    <mergeCell ref="A51:A53"/>
    <mergeCell ref="C51:C53"/>
    <mergeCell ref="D51:D53"/>
    <mergeCell ref="E51:E53"/>
    <mergeCell ref="H43:H45"/>
    <mergeCell ref="F44:G44"/>
    <mergeCell ref="A47:A49"/>
    <mergeCell ref="C47:C49"/>
    <mergeCell ref="D47:D49"/>
    <mergeCell ref="E47:E49"/>
    <mergeCell ref="B47:B49"/>
    <mergeCell ref="B51:B53"/>
    <mergeCell ref="H39:H41"/>
    <mergeCell ref="F40:G40"/>
    <mergeCell ref="A43:A45"/>
    <mergeCell ref="C43:C45"/>
    <mergeCell ref="D43:D45"/>
    <mergeCell ref="E43:E45"/>
    <mergeCell ref="H35:H37"/>
    <mergeCell ref="F36:G36"/>
    <mergeCell ref="A39:A41"/>
    <mergeCell ref="C39:C41"/>
    <mergeCell ref="D39:D41"/>
    <mergeCell ref="E39:E41"/>
    <mergeCell ref="B39:B41"/>
    <mergeCell ref="B43:B45"/>
    <mergeCell ref="H31:H33"/>
    <mergeCell ref="F32:G32"/>
    <mergeCell ref="A35:A37"/>
    <mergeCell ref="C35:C37"/>
    <mergeCell ref="D35:D37"/>
    <mergeCell ref="E35:E37"/>
    <mergeCell ref="H27:H29"/>
    <mergeCell ref="F28:G28"/>
    <mergeCell ref="A31:A33"/>
    <mergeCell ref="C31:C33"/>
    <mergeCell ref="D31:D33"/>
    <mergeCell ref="E31:E33"/>
    <mergeCell ref="B31:B33"/>
    <mergeCell ref="B35:B37"/>
    <mergeCell ref="H23:H25"/>
    <mergeCell ref="F24:G24"/>
    <mergeCell ref="A27:A29"/>
    <mergeCell ref="C27:C29"/>
    <mergeCell ref="D27:D29"/>
    <mergeCell ref="E27:E29"/>
    <mergeCell ref="F20:G20"/>
    <mergeCell ref="A23:A25"/>
    <mergeCell ref="C23:C25"/>
    <mergeCell ref="D23:D25"/>
    <mergeCell ref="E23:E25"/>
    <mergeCell ref="B23:B25"/>
    <mergeCell ref="B27:B29"/>
    <mergeCell ref="H8:H10"/>
    <mergeCell ref="F9:G9"/>
    <mergeCell ref="A12:A21"/>
    <mergeCell ref="C12:C21"/>
    <mergeCell ref="D12:D21"/>
    <mergeCell ref="E12:E21"/>
    <mergeCell ref="H12:H21"/>
    <mergeCell ref="A1:G6"/>
    <mergeCell ref="A8:A10"/>
    <mergeCell ref="C8:C10"/>
    <mergeCell ref="D8:D10"/>
    <mergeCell ref="E8:E10"/>
    <mergeCell ref="B8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Decker, Alicia (ASEWU Finance Vice President)</dc:creator>
  <cp:lastModifiedBy>Administrator</cp:lastModifiedBy>
  <dcterms:created xsi:type="dcterms:W3CDTF">2019-04-12T20:49:10Z</dcterms:created>
  <dcterms:modified xsi:type="dcterms:W3CDTF">2019-05-08T22:34:04Z</dcterms:modified>
</cp:coreProperties>
</file>